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dres.campoverde\Desktop\SUBSISTEMAS\FORMATOS\CONTRATACION\"/>
    </mc:Choice>
  </mc:AlternateContent>
  <xr:revisionPtr revIDLastSave="0" documentId="13_ncr:1_{06DBFB18-8133-4C25-979D-1DE0C78CD153}" xr6:coauthVersionLast="47" xr6:coauthVersionMax="47" xr10:uidLastSave="{00000000-0000-0000-0000-000000000000}"/>
  <bookViews>
    <workbookView xWindow="-120" yWindow="-120" windowWidth="20730" windowHeight="11160" xr2:uid="{6E8E6CE7-3814-463F-8350-AD5145BDE9CF}"/>
  </bookViews>
  <sheets>
    <sheet name="TABLA_COSTOS_2024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1" l="1"/>
  <c r="K7" i="11"/>
  <c r="D32" i="11" s="1"/>
  <c r="K8" i="11"/>
  <c r="D33" i="11" s="1"/>
  <c r="K9" i="11"/>
  <c r="K10" i="11"/>
  <c r="D38" i="11" s="1"/>
  <c r="K5" i="11"/>
  <c r="D37" i="11"/>
  <c r="D16" i="11"/>
  <c r="G15" i="11"/>
  <c r="G14" i="11"/>
  <c r="D35" i="11"/>
  <c r="D31" i="11"/>
  <c r="D30" i="11"/>
  <c r="D26" i="11"/>
  <c r="D24" i="11"/>
  <c r="D23" i="11"/>
  <c r="D18" i="11"/>
  <c r="D11" i="11"/>
  <c r="D13" i="11" s="1"/>
  <c r="D14" i="11" s="1"/>
  <c r="L17" i="11"/>
  <c r="K17" i="11"/>
  <c r="G6" i="11"/>
  <c r="D17" i="11" s="1"/>
  <c r="K11" i="11" l="1"/>
  <c r="D27" i="11"/>
  <c r="D19" i="11"/>
  <c r="D20" i="11" s="1"/>
  <c r="D34" i="11"/>
  <c r="D39" i="11" s="1"/>
  <c r="D41" i="11" l="1"/>
  <c r="D43" i="11" l="1"/>
  <c r="D4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Anderson AH. Herrera</author>
    <author>Fanny FV. Villegas</author>
    <author>Andres AC. Campoverde</author>
  </authors>
  <commentList>
    <comment ref="C4" authorId="0" shapeId="0" xr:uid="{F49760C6-B299-4F8E-B2B8-11BF90439458}">
      <text>
        <r>
          <rPr>
            <b/>
            <sz val="9"/>
            <color indexed="81"/>
            <rFont val="Tahoma"/>
            <family val="2"/>
          </rPr>
          <t>Fanny Villegas:</t>
        </r>
        <r>
          <rPr>
            <sz val="9"/>
            <color indexed="81"/>
            <rFont val="Tahoma"/>
            <family val="2"/>
          </rPr>
          <t xml:space="preserve">
1. Giro del Negocio: contrato por proyectos para científicos.
2. Plazo Fijo: contrato para administrativos no residentes.
3. Indefinido: contrato para administrativos y científicos (residentes).</t>
        </r>
      </text>
    </comment>
    <comment ref="F4" authorId="1" shapeId="0" xr:uid="{4CA0F3AC-D3F0-4884-95C5-02CBE6AF301A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Minimum Monthly Wage</t>
        </r>
      </text>
    </comment>
    <comment ref="H4" authorId="1" shapeId="0" xr:uid="{92A3048B-C9D5-4360-A200-833A748EC8A2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J4" authorId="1" shapeId="0" xr:uid="{208D7E48-FBAA-4492-BA23-5116341DEDCC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Valores a definir por proyecto/área según fondos.
</t>
        </r>
      </text>
    </comment>
    <comment ref="L4" authorId="1" shapeId="0" xr:uid="{0FA2EE15-CA30-4A6B-B1FB-7F6683858AB2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Ingresar la cantidad según beneficio individual o familiar. Caso contrario dejar en "0".</t>
        </r>
      </text>
    </comment>
    <comment ref="M4" authorId="1" shapeId="0" xr:uid="{AF789DAB-8B4E-40B5-B8DB-129CCF9EBAC9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Modificar las tarifas en función del lugar base/vivienda del candidato.</t>
        </r>
      </text>
    </comment>
    <comment ref="M5" authorId="1" shapeId="0" xr:uid="{AC698B55-72BB-4E9A-9AB9-263970F07A95}">
      <text>
        <r>
          <rPr>
            <b/>
            <sz val="9"/>
            <color indexed="81"/>
            <rFont val="Tahoma"/>
            <family val="2"/>
          </rPr>
          <t xml:space="preserve">Fanny FV. Villegas:
</t>
        </r>
        <r>
          <rPr>
            <sz val="9"/>
            <color indexed="81"/>
            <rFont val="Tahoma"/>
            <family val="2"/>
          </rPr>
          <t>Referncias:
1. Vuelos Nacionales:
      $500 / ida y vuelta
2. Vuelos Lationamérica/USA:
       $1500 / ida y vuelta
3. Vuelo Europa/Asia:
        $ 2500 / ida y vuelta</t>
        </r>
      </text>
    </comment>
    <comment ref="M6" authorId="1" shapeId="0" xr:uid="{FAA9B078-6966-4DC2-A312-C13B3E4751C9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 único referencial</t>
        </r>
      </text>
    </comment>
    <comment ref="M7" authorId="1" shapeId="0" xr:uid="{4F3C3B90-82BD-4D58-A480-2FA79AC980FD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Referencia:
1. Directivo/Coordinador/PI/Investigador:
    $ 750 / una sóla vez
2. Investigador Junior/Analista/Asistente/Responsable/Técnico:
     $ 300</t>
        </r>
      </text>
    </comment>
    <comment ref="H8" authorId="1" shapeId="0" xr:uid="{97A1AE34-45D0-486C-884E-4F940601D794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M8" authorId="1" shapeId="0" xr:uid="{B44910AD-3CBF-442D-BB3C-70A8A707424B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Referencia:
1. Continente:
    $ 600
2. Latinoamérica/USA:
    $ 1500
3. Europa/Asia:
     $ 2500</t>
        </r>
      </text>
    </comment>
    <comment ref="F9" authorId="2" shapeId="0" xr:uid="{A36DA213-81BC-4C02-83D7-C19ED152945A}">
      <text>
        <r>
          <rPr>
            <b/>
            <sz val="9"/>
            <color indexed="81"/>
            <rFont val="Tahoma"/>
            <family val="2"/>
          </rPr>
          <t>Andres AC. Campoverde:</t>
        </r>
        <r>
          <rPr>
            <sz val="9"/>
            <color indexed="81"/>
            <rFont val="Tahoma"/>
            <family val="2"/>
          </rPr>
          <t xml:space="preserve">
Este valor incluye la carnetizacion en el Consejo $43 y la Declaracion Juramentada de responsabilidad ante notario publico $65</t>
        </r>
      </text>
    </comment>
    <comment ref="M9" authorId="1" shapeId="0" xr:uid="{8F2265CA-DA79-4FE6-98F7-3899A2205A65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Científicos:
    Habitación Simple: $30.00 / Noche – $450.00 / Mes
    Habitación Doble: $45.00 / Noche - $575.00 / Mes
Frankfurt:
    Habitación Simple: $40.00 / Noche - $600.00 / Mes
    Habitación Doble: $60.00 / Noche - $750.00 / Mes
    Habitación Triple: $80.00 / Noche - $900.00 / Mes
</t>
        </r>
      </text>
    </comment>
    <comment ref="D12" authorId="1" shapeId="0" xr:uid="{B0C4DA83-3178-45D8-809F-D40192A50528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 que en Febrero 2024 puede variar de acuerdo a nueva tabla SRI</t>
        </r>
      </text>
    </comment>
    <comment ref="H13" authorId="1" shapeId="0" xr:uid="{5F125CC9-903B-4339-984C-F234B82E9418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Modificar casilleros con SI/NO según corresponda.</t>
        </r>
      </text>
    </comment>
    <comment ref="J13" authorId="1" shapeId="0" xr:uid="{C81E42D6-6AE2-44A2-9233-4B359AAF795C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Datos informativos, sólo puede modificar RRHH.</t>
        </r>
      </text>
    </comment>
    <comment ref="D18" authorId="1" shapeId="0" xr:uid="{716330A1-4FD1-49D9-8A01-52A0C158D574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 de Fondo de Reserva que recibe empleado a partir del 13vo mes. No se debe considerar dentro del primer año.</t>
        </r>
      </text>
    </comment>
    <comment ref="D20" authorId="1" shapeId="0" xr:uid="{0F27D98B-206B-419E-9CA8-5C9BC7B84593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 que recibe empleado si mensualiza el Décimo Tercer y Cuarto Sueldo.</t>
        </r>
      </text>
    </comment>
    <comment ref="D42" authorId="1" shapeId="0" xr:uid="{D0FF11C0-4A6B-4F67-AB5F-595A37622C4A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Valor 1ER AÑO sin Fondo de Reserva.</t>
        </r>
      </text>
    </comment>
    <comment ref="D43" authorId="1" shapeId="0" xr:uid="{D5592FC9-7E83-4866-83E8-B540DDA7928C}">
      <text>
        <r>
          <rPr>
            <b/>
            <sz val="9"/>
            <color indexed="81"/>
            <rFont val="Tahoma"/>
            <family val="2"/>
          </rPr>
          <t>Fanny FV. Villegas:</t>
        </r>
        <r>
          <rPr>
            <sz val="9"/>
            <color indexed="81"/>
            <rFont val="Tahoma"/>
            <family val="2"/>
          </rPr>
          <t xml:space="preserve">
Incluido fondo para tener la referencia del gasto total. Ya no se considera el gasto de "Beneficios FCD" que se brindan primer año.</t>
        </r>
      </text>
    </comment>
  </commentList>
</comments>
</file>

<file path=xl/sharedStrings.xml><?xml version="1.0" encoding="utf-8"?>
<sst xmlns="http://schemas.openxmlformats.org/spreadsheetml/2006/main" count="76" uniqueCount="68">
  <si>
    <t>SBU 2024 GALÁPAGOS</t>
  </si>
  <si>
    <t>SEGURO DE SALUD 2024</t>
  </si>
  <si>
    <t>SEGURO DE VIDA (EQUINOCCIAL)</t>
  </si>
  <si>
    <t xml:space="preserve">SEGURO EXEQUIAL </t>
  </si>
  <si>
    <t>TRASLADO DE ENSERES</t>
  </si>
  <si>
    <t>AYUDA ECONÓMICA VIVIENDA</t>
  </si>
  <si>
    <t>VISA DE TRABAJO</t>
  </si>
  <si>
    <t>SALARIO BÁSICO UNIFICADO</t>
  </si>
  <si>
    <t>VALOR</t>
  </si>
  <si>
    <t>TARIFA</t>
  </si>
  <si>
    <t>SEGURO DE SALUD (SALUD S.A)</t>
  </si>
  <si>
    <t>VALOR TOTAL</t>
  </si>
  <si>
    <t>TOTAL COSTOS ADICIONALES POR LEY</t>
  </si>
  <si>
    <t>PASAJES DE AVION IDA Y VUELTA</t>
  </si>
  <si>
    <t>BENEFICIOS DE CONTRATO FCD</t>
  </si>
  <si>
    <t>RESIDENCIA CGREC</t>
  </si>
  <si>
    <t>RESIDENCIA TEMPORAL</t>
  </si>
  <si>
    <t xml:space="preserve">SIN RESIDENCIA </t>
  </si>
  <si>
    <t>APLICA</t>
  </si>
  <si>
    <t>NO</t>
  </si>
  <si>
    <t>SI</t>
  </si>
  <si>
    <t>SBU 2024 CONTINENTE</t>
  </si>
  <si>
    <t>HOSPEDAJE FCD</t>
  </si>
  <si>
    <t>TOTAL NET PAY + OTHER SOCIAL BENEFITS</t>
  </si>
  <si>
    <t>BASIC SALARY</t>
  </si>
  <si>
    <t>NAME:</t>
  </si>
  <si>
    <t>POSITION:</t>
  </si>
  <si>
    <t>EMPLOYMENT CONTRACT:</t>
  </si>
  <si>
    <t>INGRESO DE DATOS VARIABLES PARA CÁLCULO COSTO EMPLEADO</t>
  </si>
  <si>
    <t>OTROS BENEFICIOS</t>
  </si>
  <si>
    <t>VALORES (AMOUNT)</t>
  </si>
  <si>
    <t>DATOS DE NÓMINA (PAYROLL DETAILS)</t>
  </si>
  <si>
    <t>COSTO MENSUAL (MONTHLY COST)</t>
  </si>
  <si>
    <t>TOTAL BENEFICIOS FCD (CDF BENEFITS)</t>
  </si>
  <si>
    <t>DÉCIMO TERCERO (13TH SALARY)</t>
  </si>
  <si>
    <t>DÉCIMO CUARTO (14TH SALARY)</t>
  </si>
  <si>
    <t>SALARIO NETO (NET PAY)</t>
  </si>
  <si>
    <t>TOTAL DESCUENTOS (TOTAL DEDUCTIONS)</t>
  </si>
  <si>
    <t>BENEFICIOS FCD (CDF BENEFITS)</t>
  </si>
  <si>
    <t>BONUS FOR "DESAHUCIO"</t>
  </si>
  <si>
    <t>PASAJES DE AVION IDA Y VUELTA (AIR TICKETS)</t>
  </si>
  <si>
    <t>IESS 9,45% (SOCIAL SECURITY EMPLOYEE CONTRIBUTE)</t>
  </si>
  <si>
    <t>IESS 12.15% (SOCIAL SECURITY EMPLOYER CONTRIBUTE)</t>
  </si>
  <si>
    <t>BENEFICIOS SOCIALES (TOTAL SOCIAL BENEFITS)</t>
  </si>
  <si>
    <t>PROVISION VACACIONES (VACATION PROVISION)</t>
  </si>
  <si>
    <t>UNIFORMES (PROVISION FOR STAFF UNIFORM)</t>
  </si>
  <si>
    <t>COSTOS ADICIONALES POR LEY (OTHER LABOUR COST FOR EMPLOYER)</t>
  </si>
  <si>
    <t>VISA DE TRABAJO (EMPLOYMENT VISA COST)</t>
  </si>
  <si>
    <t>AYUDA ECONÓMICA VIVIENDA (HOUSING ALLOWANCE)</t>
  </si>
  <si>
    <t>SRI - IR (INCOME TAX WITHHOLDINGS FOR EMPLOYEES)</t>
  </si>
  <si>
    <t>TRASLADO DE ENSERES (TRANSFER OF BELONGINGS)</t>
  </si>
  <si>
    <t>HOSPEDAJE INSTALACIONES FCD (CDF HOUSING COST)</t>
  </si>
  <si>
    <t>RESIDENCIA TEMPORAL CGREG (TEMPORAL RESIDENCE)</t>
  </si>
  <si>
    <t>INTEGRACIÓN (STAFF INTEGRATION ACTIVITIES)</t>
  </si>
  <si>
    <t>Individual</t>
  </si>
  <si>
    <t>Familiar</t>
  </si>
  <si>
    <t>SEGURO DE SALUD</t>
  </si>
  <si>
    <t>SEGURO FAMILIAR</t>
  </si>
  <si>
    <t>SEGURO INDIVIDUAL</t>
  </si>
  <si>
    <t>OTROS BENEFICIOS (OTHERS CDF BENEFITS)</t>
  </si>
  <si>
    <t>SEGURO PRIVADO (PRIVATE MEDICAL INSURANCE)</t>
  </si>
  <si>
    <t>CANTIDAD</t>
  </si>
  <si>
    <t>COSTO PRIMER AÑO (1st YEAR COST)</t>
  </si>
  <si>
    <t>COSTO SEGUNDO AÑO (2nd YEAR COST + Fund Reserve)</t>
  </si>
  <si>
    <t>FONDO DE RESERVA (RESERVE FUND AFTER 1st YEAR)</t>
  </si>
  <si>
    <t>Contrato Indefinido</t>
  </si>
  <si>
    <t>TABLA DE COSTO TOTAL DEL EMPLEADO (EMPLOYEE TOTAL COST)</t>
  </si>
  <si>
    <r>
      <t xml:space="preserve">Código: HR-FO-002
Fecha: May-2024
</t>
    </r>
    <r>
      <rPr>
        <b/>
        <sz val="10"/>
        <rFont val="Calibri Light"/>
        <family val="2"/>
        <scheme val="major"/>
      </rPr>
      <t>Versión: 3.0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</si>
</sst>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&quot;$&quot;\-#,##0"/>
    <numFmt numFmtId="7" formatCode="&quot;$&quot;#,##0.00;&quot;$&quot;\-#,##0.00"/>
    <numFmt numFmtId="43" formatCode="_ * #,##0.00_ ;_ * \-#,##0.00_ ;_ * &quot;-&quot;??_ ;_ @_ "/>
    <numFmt numFmtId="164" formatCode="#,##0.000;\-#,##0.000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color indexed="1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3" borderId="1" applyNumberFormat="0" applyFont="0" applyAlignment="0" applyProtection="0"/>
  </cellStyleXfs>
  <cellXfs count="82">
    <xf numFmtId="0" fontId="0" fillId="0" borderId="0" xfId="0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0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Protection="1">
      <protection locked="0"/>
    </xf>
    <xf numFmtId="7" fontId="5" fillId="5" borderId="2" xfId="2" applyNumberFormat="1" applyFont="1" applyFill="1" applyBorder="1" applyProtection="1"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vertical="center"/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3" fillId="4" borderId="2" xfId="1" applyFont="1" applyFill="1" applyBorder="1" applyAlignment="1" applyProtection="1">
      <alignment vertical="center"/>
    </xf>
    <xf numFmtId="0" fontId="13" fillId="4" borderId="2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/>
    </xf>
    <xf numFmtId="0" fontId="4" fillId="0" borderId="0" xfId="1" applyFont="1" applyAlignment="1" applyProtection="1">
      <alignment horizontal="left"/>
    </xf>
    <xf numFmtId="0" fontId="11" fillId="3" borderId="2" xfId="4" applyFont="1" applyBorder="1" applyProtection="1"/>
    <xf numFmtId="0" fontId="11" fillId="3" borderId="2" xfId="4" applyFont="1" applyBorder="1" applyAlignment="1" applyProtection="1">
      <alignment horizontal="center"/>
    </xf>
    <xf numFmtId="0" fontId="11" fillId="3" borderId="2" xfId="4" applyFont="1" applyBorder="1" applyAlignment="1" applyProtection="1">
      <alignment horizontal="right"/>
    </xf>
    <xf numFmtId="0" fontId="4" fillId="0" borderId="0" xfId="1" applyFont="1" applyProtection="1"/>
    <xf numFmtId="0" fontId="11" fillId="0" borderId="0" xfId="0" applyFont="1" applyProtection="1"/>
    <xf numFmtId="0" fontId="10" fillId="0" borderId="2" xfId="0" applyFont="1" applyBorder="1" applyProtection="1"/>
    <xf numFmtId="6" fontId="10" fillId="0" borderId="2" xfId="0" applyNumberFormat="1" applyFont="1" applyBorder="1" applyProtection="1"/>
    <xf numFmtId="0" fontId="8" fillId="2" borderId="2" xfId="1" applyFont="1" applyFill="1" applyBorder="1" applyProtection="1"/>
    <xf numFmtId="0" fontId="10" fillId="0" borderId="0" xfId="0" applyFont="1" applyAlignment="1" applyProtection="1">
      <alignment vertical="center"/>
    </xf>
    <xf numFmtId="15" fontId="8" fillId="0" borderId="0" xfId="1" applyNumberFormat="1" applyFont="1" applyAlignment="1" applyProtection="1">
      <alignment horizontal="left"/>
    </xf>
    <xf numFmtId="15" fontId="9" fillId="0" borderId="2" xfId="2" applyNumberFormat="1" applyFont="1" applyBorder="1" applyAlignment="1" applyProtection="1">
      <alignment horizontal="right" vertical="center"/>
    </xf>
    <xf numFmtId="7" fontId="6" fillId="0" borderId="2" xfId="2" applyNumberFormat="1" applyFont="1" applyBorder="1" applyProtection="1"/>
    <xf numFmtId="164" fontId="11" fillId="0" borderId="0" xfId="0" applyNumberFormat="1" applyFont="1" applyProtection="1"/>
    <xf numFmtId="7" fontId="6" fillId="2" borderId="2" xfId="2" applyNumberFormat="1" applyFont="1" applyFill="1" applyBorder="1" applyProtection="1"/>
    <xf numFmtId="0" fontId="11" fillId="0" borderId="0" xfId="0" applyFont="1" applyAlignment="1" applyProtection="1">
      <alignment horizontal="center"/>
    </xf>
    <xf numFmtId="0" fontId="4" fillId="4" borderId="2" xfId="1" applyFont="1" applyFill="1" applyBorder="1" applyProtection="1"/>
    <xf numFmtId="7" fontId="4" fillId="4" borderId="2" xfId="2" applyNumberFormat="1" applyFont="1" applyFill="1" applyBorder="1" applyProtection="1"/>
    <xf numFmtId="165" fontId="10" fillId="0" borderId="2" xfId="0" applyNumberFormat="1" applyFont="1" applyBorder="1" applyProtection="1"/>
    <xf numFmtId="164" fontId="10" fillId="0" borderId="2" xfId="0" applyNumberFormat="1" applyFont="1" applyBorder="1" applyProtection="1"/>
    <xf numFmtId="7" fontId="4" fillId="0" borderId="2" xfId="2" applyNumberFormat="1" applyFont="1" applyFill="1" applyBorder="1" applyProtection="1"/>
    <xf numFmtId="43" fontId="10" fillId="0" borderId="2" xfId="0" applyNumberFormat="1" applyFont="1" applyBorder="1" applyProtection="1"/>
    <xf numFmtId="7" fontId="6" fillId="0" borderId="2" xfId="2" applyNumberFormat="1" applyFont="1" applyFill="1" applyBorder="1" applyProtection="1"/>
    <xf numFmtId="2" fontId="11" fillId="0" borderId="0" xfId="0" applyNumberFormat="1" applyFont="1" applyAlignment="1" applyProtection="1">
      <alignment horizontal="right"/>
    </xf>
    <xf numFmtId="39" fontId="11" fillId="0" borderId="0" xfId="0" applyNumberFormat="1" applyFont="1" applyProtection="1"/>
    <xf numFmtId="7" fontId="4" fillId="0" borderId="2" xfId="2" applyNumberFormat="1" applyFont="1" applyBorder="1" applyProtection="1"/>
    <xf numFmtId="7" fontId="10" fillId="0" borderId="0" xfId="0" applyNumberFormat="1" applyFont="1" applyProtection="1"/>
    <xf numFmtId="7" fontId="8" fillId="2" borderId="2" xfId="2" applyNumberFormat="1" applyFont="1" applyFill="1" applyBorder="1" applyProtection="1"/>
    <xf numFmtId="7" fontId="4" fillId="2" borderId="2" xfId="2" applyNumberFormat="1" applyFont="1" applyFill="1" applyBorder="1" applyProtection="1"/>
    <xf numFmtId="7" fontId="8" fillId="0" borderId="2" xfId="2" applyNumberFormat="1" applyFont="1" applyFill="1" applyBorder="1" applyProtection="1"/>
    <xf numFmtId="0" fontId="4" fillId="4" borderId="2" xfId="4" applyFont="1" applyFill="1" applyBorder="1" applyProtection="1"/>
    <xf numFmtId="7" fontId="4" fillId="4" borderId="2" xfId="4" applyNumberFormat="1" applyFont="1" applyFill="1" applyBorder="1" applyProtection="1"/>
    <xf numFmtId="7" fontId="5" fillId="0" borderId="2" xfId="2" applyNumberFormat="1" applyFont="1" applyBorder="1" applyAlignment="1" applyProtection="1">
      <alignment vertical="center"/>
    </xf>
    <xf numFmtId="7" fontId="4" fillId="0" borderId="2" xfId="2" applyNumberFormat="1" applyFont="1" applyBorder="1" applyAlignment="1" applyProtection="1">
      <alignment vertical="center"/>
    </xf>
    <xf numFmtId="9" fontId="10" fillId="0" borderId="0" xfId="3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4" fontId="10" fillId="5" borderId="2" xfId="0" applyNumberFormat="1" applyFont="1" applyFill="1" applyBorder="1" applyProtection="1">
      <protection locked="0"/>
    </xf>
    <xf numFmtId="4" fontId="10" fillId="5" borderId="2" xfId="0" applyNumberFormat="1" applyFont="1" applyFill="1" applyBorder="1" applyAlignment="1" applyProtection="1">
      <alignment vertical="center"/>
      <protection locked="0"/>
    </xf>
    <xf numFmtId="43" fontId="10" fillId="0" borderId="2" xfId="0" applyNumberFormat="1" applyFont="1" applyFill="1" applyBorder="1" applyProtection="1"/>
    <xf numFmtId="0" fontId="8" fillId="4" borderId="2" xfId="1" applyFont="1" applyFill="1" applyBorder="1" applyAlignment="1" applyProtection="1">
      <alignment horizontal="center" vertical="center" wrapText="1"/>
    </xf>
    <xf numFmtId="0" fontId="4" fillId="0" borderId="4" xfId="1" applyFont="1" applyBorder="1" applyAlignment="1" applyProtection="1"/>
    <xf numFmtId="0" fontId="5" fillId="0" borderId="3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left"/>
    </xf>
    <xf numFmtId="0" fontId="8" fillId="2" borderId="4" xfId="1" applyFont="1" applyFill="1" applyBorder="1" applyAlignment="1" applyProtection="1">
      <alignment horizontal="left"/>
    </xf>
    <xf numFmtId="0" fontId="4" fillId="0" borderId="3" xfId="1" applyFont="1" applyBorder="1" applyAlignment="1" applyProtection="1">
      <alignment horizontal="left"/>
    </xf>
    <xf numFmtId="0" fontId="4" fillId="0" borderId="4" xfId="1" applyFont="1" applyBorder="1" applyAlignment="1" applyProtection="1">
      <alignment horizontal="left"/>
    </xf>
    <xf numFmtId="0" fontId="4" fillId="2" borderId="3" xfId="1" applyFont="1" applyFill="1" applyBorder="1" applyAlignment="1" applyProtection="1">
      <alignment horizontal="left"/>
    </xf>
    <xf numFmtId="0" fontId="4" fillId="2" borderId="4" xfId="1" applyFont="1" applyFill="1" applyBorder="1" applyAlignment="1" applyProtection="1">
      <alignment horizontal="left"/>
    </xf>
    <xf numFmtId="0" fontId="4" fillId="0" borderId="2" xfId="1" applyFont="1" applyBorder="1" applyAlignment="1" applyProtection="1">
      <alignment horizontal="left"/>
    </xf>
    <xf numFmtId="0" fontId="14" fillId="3" borderId="2" xfId="4" applyFont="1" applyBorder="1" applyAlignment="1" applyProtection="1">
      <alignment horizontal="center" vertical="center"/>
    </xf>
    <xf numFmtId="0" fontId="4" fillId="5" borderId="0" xfId="1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9" fontId="5" fillId="0" borderId="3" xfId="1" applyNumberFormat="1" applyFont="1" applyBorder="1" applyAlignment="1" applyProtection="1">
      <alignment horizontal="left"/>
    </xf>
    <xf numFmtId="9" fontId="5" fillId="0" borderId="4" xfId="1" applyNumberFormat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3" xfId="1" applyFont="1" applyBorder="1" applyAlignment="1" applyProtection="1">
      <alignment horizontal="left"/>
    </xf>
    <xf numFmtId="0" fontId="8" fillId="0" borderId="4" xfId="1" applyFont="1" applyBorder="1" applyAlignment="1" applyProtection="1">
      <alignment horizontal="left"/>
    </xf>
    <xf numFmtId="0" fontId="4" fillId="4" borderId="3" xfId="1" applyFont="1" applyFill="1" applyBorder="1" applyAlignment="1" applyProtection="1">
      <alignment horizontal="left"/>
    </xf>
    <xf numFmtId="0" fontId="4" fillId="4" borderId="4" xfId="1" applyFont="1" applyFill="1" applyBorder="1" applyAlignment="1" applyProtection="1">
      <alignment horizontal="left"/>
    </xf>
    <xf numFmtId="0" fontId="4" fillId="0" borderId="3" xfId="1" applyFont="1" applyFill="1" applyBorder="1" applyAlignment="1" applyProtection="1">
      <alignment horizontal="left"/>
    </xf>
    <xf numFmtId="0" fontId="4" fillId="0" borderId="4" xfId="1" applyFont="1" applyFill="1" applyBorder="1" applyAlignment="1" applyProtection="1">
      <alignment horizontal="left"/>
    </xf>
  </cellXfs>
  <cellStyles count="5">
    <cellStyle name="Millares_FORMATO 10 por ciento" xfId="2" xr:uid="{B2070835-BD06-400C-A06C-C6B98F61AE9A}"/>
    <cellStyle name="Normal" xfId="0" builtinId="0"/>
    <cellStyle name="Normal_FORMATO 10 por ciento" xfId="1" xr:uid="{C0F61ACA-F56D-434A-909F-403D2FEBC99D}"/>
    <cellStyle name="Notas" xfId="4" builtinId="10"/>
    <cellStyle name="Porcentaje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396876</xdr:colOff>
      <xdr:row>1</xdr:row>
      <xdr:rowOff>76201</xdr:rowOff>
    </xdr:from>
    <xdr:to>
      <xdr:col>1</xdr:col>
      <xdr:colOff>1768774</xdr:colOff>
      <xdr:row>1</xdr:row>
      <xdr:rowOff>628651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801A4EF-0264-41C2-82E9-83DB43007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1" y="238126"/>
          <a:ext cx="1371898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A9B1-9E89-4940-9028-10534043887D}">
  <sheetPr codeName="Hoja5"/>
  <dimension ref="A2:M45"/>
  <sheetViews>
    <sheetView tabSelected="1" topLeftCell="B1" zoomScaleNormal="100" workbookViewId="0">
      <pane ySplit="2" topLeftCell="A3" activePane="bottomLeft" state="frozen"/>
      <selection pane="bottomLeft" activeCell="I13" sqref="I13"/>
    </sheetView>
  </sheetViews>
  <sheetFormatPr baseColWidth="10" defaultColWidth="11.42578125" defaultRowHeight="12.75" x14ac:dyDescent="0.2"/>
  <cols>
    <col min="1" max="1" width="4.140625" style="9" customWidth="1"/>
    <col min="2" max="2" width="30.5703125" style="9" customWidth="1"/>
    <col min="3" max="3" width="28.28515625" style="9" customWidth="1"/>
    <col min="4" max="4" width="27.5703125" style="9" customWidth="1"/>
    <col min="5" max="5" width="17" style="9" bestFit="1" customWidth="1"/>
    <col min="6" max="6" width="25.85546875" style="9" bestFit="1" customWidth="1"/>
    <col min="7" max="7" width="6.7109375" style="9" bestFit="1" customWidth="1"/>
    <col min="8" max="8" width="7" style="10" bestFit="1" customWidth="1"/>
    <col min="9" max="9" width="8.28515625" style="9" customWidth="1"/>
    <col min="10" max="10" width="28.140625" style="9" customWidth="1"/>
    <col min="11" max="11" width="12.7109375" style="9" bestFit="1" customWidth="1"/>
    <col min="12" max="12" width="11" style="9" bestFit="1" customWidth="1"/>
    <col min="13" max="13" width="8.85546875" style="9" customWidth="1"/>
    <col min="14" max="14" width="9.140625" style="1" customWidth="1"/>
    <col min="15" max="15" width="29.28515625" style="1" bestFit="1" customWidth="1"/>
    <col min="16" max="16" width="15.42578125" style="1" bestFit="1" customWidth="1"/>
    <col min="17" max="17" width="14" style="1" bestFit="1" customWidth="1"/>
    <col min="18" max="16384" width="11.42578125" style="1"/>
  </cols>
  <sheetData>
    <row r="2" spans="1:13" ht="56.25" customHeight="1" x14ac:dyDescent="0.2">
      <c r="B2" s="11"/>
      <c r="C2" s="12" t="s">
        <v>66</v>
      </c>
      <c r="D2" s="54" t="s">
        <v>67</v>
      </c>
      <c r="F2" s="68" t="s">
        <v>28</v>
      </c>
      <c r="G2" s="68"/>
      <c r="H2" s="68"/>
      <c r="I2" s="68"/>
      <c r="J2" s="68"/>
      <c r="K2" s="68"/>
      <c r="L2" s="68"/>
      <c r="M2" s="68"/>
    </row>
    <row r="3" spans="1:13" ht="17.100000000000001" customHeight="1" x14ac:dyDescent="0.2">
      <c r="B3" s="13"/>
      <c r="C3" s="13"/>
      <c r="D3" s="13"/>
    </row>
    <row r="4" spans="1:13" ht="17.100000000000001" customHeight="1" x14ac:dyDescent="0.2">
      <c r="B4" s="14" t="s">
        <v>27</v>
      </c>
      <c r="C4" s="69" t="s">
        <v>65</v>
      </c>
      <c r="D4" s="69"/>
      <c r="F4" s="15" t="s">
        <v>7</v>
      </c>
      <c r="G4" s="15" t="s">
        <v>8</v>
      </c>
      <c r="H4" s="16" t="s">
        <v>18</v>
      </c>
      <c r="J4" s="15" t="s">
        <v>14</v>
      </c>
      <c r="K4" s="17" t="s">
        <v>11</v>
      </c>
      <c r="L4" s="17" t="s">
        <v>61</v>
      </c>
      <c r="M4" s="17" t="s">
        <v>9</v>
      </c>
    </row>
    <row r="5" spans="1:13" ht="17.100000000000001" customHeight="1" x14ac:dyDescent="0.2">
      <c r="B5" s="18" t="s">
        <v>25</v>
      </c>
      <c r="C5" s="70"/>
      <c r="D5" s="70"/>
      <c r="F5" s="20" t="s">
        <v>21</v>
      </c>
      <c r="G5" s="21">
        <v>460</v>
      </c>
      <c r="H5" s="4" t="s">
        <v>19</v>
      </c>
      <c r="J5" s="22" t="s">
        <v>13</v>
      </c>
      <c r="K5" s="53">
        <f>L5*M5</f>
        <v>0</v>
      </c>
      <c r="L5" s="5">
        <v>0</v>
      </c>
      <c r="M5" s="51">
        <v>1500</v>
      </c>
    </row>
    <row r="6" spans="1:13" ht="17.100000000000001" customHeight="1" x14ac:dyDescent="0.2">
      <c r="B6" s="18" t="s">
        <v>26</v>
      </c>
      <c r="C6" s="71"/>
      <c r="D6" s="71"/>
      <c r="F6" s="20" t="s">
        <v>0</v>
      </c>
      <c r="G6" s="21">
        <f>G5*80%+G5</f>
        <v>828</v>
      </c>
      <c r="H6" s="4" t="s">
        <v>20</v>
      </c>
      <c r="J6" s="22" t="s">
        <v>6</v>
      </c>
      <c r="K6" s="53">
        <f t="shared" ref="K6:K10" si="0">L6*M6</f>
        <v>0</v>
      </c>
      <c r="L6" s="5">
        <v>0</v>
      </c>
      <c r="M6" s="51">
        <v>480</v>
      </c>
    </row>
    <row r="7" spans="1:13" s="2" customFormat="1" ht="17.100000000000001" customHeight="1" x14ac:dyDescent="0.2">
      <c r="A7" s="23"/>
      <c r="B7" s="60"/>
      <c r="C7" s="60"/>
      <c r="D7" s="24"/>
      <c r="E7" s="23"/>
      <c r="F7" s="9"/>
      <c r="G7" s="9"/>
      <c r="H7" s="50"/>
      <c r="I7" s="9"/>
      <c r="J7" s="22" t="s">
        <v>5</v>
      </c>
      <c r="K7" s="53">
        <f t="shared" si="0"/>
        <v>0</v>
      </c>
      <c r="L7" s="5">
        <v>0</v>
      </c>
      <c r="M7" s="51">
        <v>750</v>
      </c>
    </row>
    <row r="8" spans="1:13" ht="17.100000000000001" customHeight="1" x14ac:dyDescent="0.2">
      <c r="B8" s="58" t="s">
        <v>31</v>
      </c>
      <c r="C8" s="59"/>
      <c r="D8" s="25" t="s">
        <v>30</v>
      </c>
      <c r="F8" s="15" t="s">
        <v>15</v>
      </c>
      <c r="G8" s="15" t="s">
        <v>8</v>
      </c>
      <c r="H8" s="16" t="s">
        <v>18</v>
      </c>
      <c r="J8" s="22" t="s">
        <v>4</v>
      </c>
      <c r="K8" s="53">
        <f t="shared" si="0"/>
        <v>0</v>
      </c>
      <c r="L8" s="5">
        <v>0</v>
      </c>
      <c r="M8" s="51">
        <v>1500</v>
      </c>
    </row>
    <row r="9" spans="1:13" ht="17.100000000000001" customHeight="1" x14ac:dyDescent="0.2">
      <c r="B9" s="72" t="s">
        <v>24</v>
      </c>
      <c r="C9" s="73"/>
      <c r="D9" s="6">
        <v>1500</v>
      </c>
      <c r="F9" s="20" t="s">
        <v>16</v>
      </c>
      <c r="G9" s="21">
        <v>108</v>
      </c>
      <c r="H9" s="7" t="s">
        <v>20</v>
      </c>
      <c r="I9" s="23"/>
      <c r="J9" s="22" t="s">
        <v>22</v>
      </c>
      <c r="K9" s="53">
        <f t="shared" si="0"/>
        <v>0</v>
      </c>
      <c r="L9" s="8">
        <v>0</v>
      </c>
      <c r="M9" s="52">
        <v>30</v>
      </c>
    </row>
    <row r="10" spans="1:13" s="3" customFormat="1" ht="17.100000000000001" customHeight="1" x14ac:dyDescent="0.2">
      <c r="A10" s="19"/>
      <c r="B10" s="74"/>
      <c r="C10" s="75"/>
      <c r="D10" s="26"/>
      <c r="E10" s="19"/>
      <c r="F10" s="20" t="s">
        <v>17</v>
      </c>
      <c r="G10" s="21">
        <v>0</v>
      </c>
      <c r="H10" s="4" t="s">
        <v>19</v>
      </c>
      <c r="I10" s="9"/>
      <c r="J10" s="22" t="s">
        <v>29</v>
      </c>
      <c r="K10" s="53">
        <f t="shared" si="0"/>
        <v>0</v>
      </c>
      <c r="L10" s="8">
        <v>0</v>
      </c>
      <c r="M10" s="52">
        <v>0</v>
      </c>
    </row>
    <row r="11" spans="1:13" ht="17.100000000000001" customHeight="1" x14ac:dyDescent="0.2">
      <c r="B11" s="76" t="s">
        <v>41</v>
      </c>
      <c r="C11" s="77"/>
      <c r="D11" s="26">
        <f>D9*9.45%</f>
        <v>141.74999999999997</v>
      </c>
      <c r="F11" s="19"/>
      <c r="G11" s="19"/>
      <c r="H11" s="50"/>
      <c r="K11" s="27">
        <f>SUM(K5:K10)</f>
        <v>0</v>
      </c>
      <c r="M11" s="19"/>
    </row>
    <row r="12" spans="1:13" ht="17.100000000000001" customHeight="1" x14ac:dyDescent="0.2">
      <c r="B12" s="76" t="s">
        <v>49</v>
      </c>
      <c r="C12" s="77"/>
      <c r="D12" s="28">
        <v>0</v>
      </c>
      <c r="H12" s="29"/>
      <c r="I12" s="19"/>
    </row>
    <row r="13" spans="1:13" ht="17.100000000000001" customHeight="1" x14ac:dyDescent="0.2">
      <c r="B13" s="63" t="s">
        <v>37</v>
      </c>
      <c r="C13" s="64"/>
      <c r="D13" s="28">
        <f>SUM(D11:D12)</f>
        <v>141.74999999999997</v>
      </c>
      <c r="F13" s="15" t="s">
        <v>56</v>
      </c>
      <c r="G13" s="15" t="s">
        <v>8</v>
      </c>
      <c r="H13" s="16" t="s">
        <v>18</v>
      </c>
      <c r="J13" s="15" t="s">
        <v>1</v>
      </c>
      <c r="K13" s="15" t="s">
        <v>54</v>
      </c>
      <c r="L13" s="15" t="s">
        <v>55</v>
      </c>
    </row>
    <row r="14" spans="1:13" ht="17.100000000000001" customHeight="1" x14ac:dyDescent="0.2">
      <c r="B14" s="78" t="s">
        <v>36</v>
      </c>
      <c r="C14" s="79"/>
      <c r="D14" s="31">
        <f>(D9-D13)</f>
        <v>1358.25</v>
      </c>
      <c r="F14" s="20" t="s">
        <v>57</v>
      </c>
      <c r="G14" s="32">
        <f>L17</f>
        <v>205.09</v>
      </c>
      <c r="H14" s="7" t="s">
        <v>20</v>
      </c>
      <c r="J14" s="22" t="s">
        <v>10</v>
      </c>
      <c r="K14" s="22">
        <v>89.99</v>
      </c>
      <c r="L14" s="33">
        <v>198</v>
      </c>
    </row>
    <row r="15" spans="1:13" ht="17.100000000000001" customHeight="1" x14ac:dyDescent="0.2">
      <c r="B15" s="80"/>
      <c r="C15" s="81"/>
      <c r="D15" s="34"/>
      <c r="F15" s="20" t="s">
        <v>58</v>
      </c>
      <c r="G15" s="32">
        <f>K17</f>
        <v>96.03</v>
      </c>
      <c r="H15" s="4" t="s">
        <v>19</v>
      </c>
      <c r="J15" s="22" t="s">
        <v>2</v>
      </c>
      <c r="K15" s="35">
        <v>5.54</v>
      </c>
      <c r="L15" s="35">
        <v>5.54</v>
      </c>
    </row>
    <row r="16" spans="1:13" ht="17.100000000000001" customHeight="1" x14ac:dyDescent="0.2">
      <c r="B16" s="76" t="s">
        <v>34</v>
      </c>
      <c r="C16" s="77"/>
      <c r="D16" s="26">
        <f>D9/12</f>
        <v>125</v>
      </c>
      <c r="J16" s="22" t="s">
        <v>3</v>
      </c>
      <c r="K16" s="35">
        <v>0.5</v>
      </c>
      <c r="L16" s="35">
        <v>1.55</v>
      </c>
    </row>
    <row r="17" spans="2:12" ht="17.100000000000001" customHeight="1" x14ac:dyDescent="0.2">
      <c r="B17" s="76" t="s">
        <v>35</v>
      </c>
      <c r="C17" s="77"/>
      <c r="D17" s="36">
        <f>IF(H5&lt;&gt;H6,IF(H6="SI",G6/12,IF(H5="SI",G5/12,0)),0)</f>
        <v>69</v>
      </c>
      <c r="K17" s="37">
        <f>SUM(K14:K16)</f>
        <v>96.03</v>
      </c>
      <c r="L17" s="38">
        <f>SUM(L14:L16)</f>
        <v>205.09</v>
      </c>
    </row>
    <row r="18" spans="2:12" ht="17.100000000000001" customHeight="1" x14ac:dyDescent="0.2">
      <c r="B18" s="61" t="s">
        <v>64</v>
      </c>
      <c r="C18" s="62"/>
      <c r="D18" s="28">
        <f>D9/12</f>
        <v>125</v>
      </c>
    </row>
    <row r="19" spans="2:12" ht="17.100000000000001" customHeight="1" x14ac:dyDescent="0.2">
      <c r="B19" s="63" t="s">
        <v>43</v>
      </c>
      <c r="C19" s="64"/>
      <c r="D19" s="39">
        <f>SUM(D16:D18)</f>
        <v>319</v>
      </c>
    </row>
    <row r="20" spans="2:12" ht="17.100000000000001" customHeight="1" x14ac:dyDescent="0.2">
      <c r="B20" s="30" t="s">
        <v>23</v>
      </c>
      <c r="C20" s="30"/>
      <c r="D20" s="31">
        <f>D19+D14</f>
        <v>1677.25</v>
      </c>
    </row>
    <row r="21" spans="2:12" ht="17.100000000000001" customHeight="1" x14ac:dyDescent="0.2">
      <c r="B21" s="63"/>
      <c r="C21" s="64"/>
      <c r="D21" s="28"/>
    </row>
    <row r="22" spans="2:12" ht="17.100000000000001" customHeight="1" x14ac:dyDescent="0.2">
      <c r="B22" s="67" t="s">
        <v>46</v>
      </c>
      <c r="C22" s="67"/>
      <c r="D22" s="55"/>
    </row>
    <row r="23" spans="2:12" ht="17.100000000000001" customHeight="1" x14ac:dyDescent="0.2">
      <c r="B23" s="61" t="s">
        <v>42</v>
      </c>
      <c r="C23" s="62"/>
      <c r="D23" s="28">
        <f>D9*12.15%</f>
        <v>182.25</v>
      </c>
      <c r="F23" s="40"/>
    </row>
    <row r="24" spans="2:12" ht="17.100000000000001" customHeight="1" x14ac:dyDescent="0.2">
      <c r="B24" s="61" t="s">
        <v>44</v>
      </c>
      <c r="C24" s="62"/>
      <c r="D24" s="28">
        <f>D9/12</f>
        <v>125</v>
      </c>
    </row>
    <row r="25" spans="2:12" ht="17.100000000000001" customHeight="1" x14ac:dyDescent="0.2">
      <c r="B25" s="61" t="s">
        <v>45</v>
      </c>
      <c r="C25" s="62"/>
      <c r="D25" s="28">
        <v>8</v>
      </c>
    </row>
    <row r="26" spans="2:12" ht="17.100000000000001" customHeight="1" x14ac:dyDescent="0.2">
      <c r="B26" s="61" t="s">
        <v>39</v>
      </c>
      <c r="C26" s="62"/>
      <c r="D26" s="41">
        <f>D9*25%/12</f>
        <v>31.25</v>
      </c>
    </row>
    <row r="27" spans="2:12" ht="17.100000000000001" customHeight="1" x14ac:dyDescent="0.2">
      <c r="B27" s="63" t="s">
        <v>12</v>
      </c>
      <c r="C27" s="64"/>
      <c r="D27" s="42">
        <f>SUM(D23:D26)</f>
        <v>346.5</v>
      </c>
    </row>
    <row r="28" spans="2:12" ht="17.100000000000001" customHeight="1" x14ac:dyDescent="0.2">
      <c r="B28" s="63"/>
      <c r="C28" s="64"/>
      <c r="D28" s="42"/>
    </row>
    <row r="29" spans="2:12" ht="17.100000000000001" customHeight="1" x14ac:dyDescent="0.2">
      <c r="B29" s="65" t="s">
        <v>38</v>
      </c>
      <c r="C29" s="66"/>
      <c r="D29" s="41"/>
    </row>
    <row r="30" spans="2:12" ht="17.100000000000001" customHeight="1" x14ac:dyDescent="0.2">
      <c r="B30" s="61" t="s">
        <v>40</v>
      </c>
      <c r="C30" s="62"/>
      <c r="D30" s="41">
        <f>K5/12</f>
        <v>0</v>
      </c>
    </row>
    <row r="31" spans="2:12" ht="17.100000000000001" customHeight="1" x14ac:dyDescent="0.2">
      <c r="B31" s="61" t="s">
        <v>47</v>
      </c>
      <c r="C31" s="62"/>
      <c r="D31" s="41">
        <f>K6/12</f>
        <v>0</v>
      </c>
    </row>
    <row r="32" spans="2:12" ht="17.100000000000001" customHeight="1" x14ac:dyDescent="0.2">
      <c r="B32" s="61" t="s">
        <v>48</v>
      </c>
      <c r="C32" s="62"/>
      <c r="D32" s="41">
        <f>K7/12</f>
        <v>0</v>
      </c>
    </row>
    <row r="33" spans="1:13" ht="17.100000000000001" customHeight="1" x14ac:dyDescent="0.2">
      <c r="B33" s="61" t="s">
        <v>50</v>
      </c>
      <c r="C33" s="62"/>
      <c r="D33" s="41">
        <f>K8/12</f>
        <v>0</v>
      </c>
    </row>
    <row r="34" spans="1:13" ht="17.100000000000001" customHeight="1" x14ac:dyDescent="0.2">
      <c r="B34" s="61" t="s">
        <v>51</v>
      </c>
      <c r="C34" s="62"/>
      <c r="D34" s="41">
        <f>K9/12</f>
        <v>0</v>
      </c>
    </row>
    <row r="35" spans="1:13" ht="17.100000000000001" customHeight="1" x14ac:dyDescent="0.2">
      <c r="B35" s="61" t="s">
        <v>52</v>
      </c>
      <c r="C35" s="62"/>
      <c r="D35" s="43">
        <f>IF(H9&lt;&gt;H10,IF(H9="SI",G9/12,IF(H10="SI",G10/12,0)),0)</f>
        <v>9</v>
      </c>
    </row>
    <row r="36" spans="1:13" ht="17.100000000000001" customHeight="1" x14ac:dyDescent="0.2">
      <c r="B36" s="61" t="s">
        <v>53</v>
      </c>
      <c r="C36" s="62"/>
      <c r="D36" s="41">
        <v>7</v>
      </c>
    </row>
    <row r="37" spans="1:13" ht="17.100000000000001" customHeight="1" x14ac:dyDescent="0.2">
      <c r="B37" s="61" t="s">
        <v>60</v>
      </c>
      <c r="C37" s="62"/>
      <c r="D37" s="43">
        <f>IF(H14&lt;&gt;H15,IF(H14="SI",G14,IF(H15="SI",G15,0)),0)</f>
        <v>205.09</v>
      </c>
    </row>
    <row r="38" spans="1:13" ht="17.100000000000001" customHeight="1" x14ac:dyDescent="0.2">
      <c r="B38" s="61" t="s">
        <v>59</v>
      </c>
      <c r="C38" s="62"/>
      <c r="D38" s="41">
        <f>K10/12</f>
        <v>0</v>
      </c>
    </row>
    <row r="39" spans="1:13" ht="17.100000000000001" customHeight="1" x14ac:dyDescent="0.2">
      <c r="B39" s="44" t="s">
        <v>33</v>
      </c>
      <c r="C39" s="44"/>
      <c r="D39" s="45">
        <f>SUM(D30:D38)</f>
        <v>221.09</v>
      </c>
    </row>
    <row r="40" spans="1:13" ht="17.100000000000001" customHeight="1" x14ac:dyDescent="0.2">
      <c r="B40" s="61"/>
      <c r="C40" s="62"/>
      <c r="D40" s="41"/>
    </row>
    <row r="41" spans="1:13" ht="23.25" customHeight="1" x14ac:dyDescent="0.2">
      <c r="B41" s="56" t="s">
        <v>32</v>
      </c>
      <c r="C41" s="57"/>
      <c r="D41" s="46">
        <f>D39+D27+D19+D9</f>
        <v>2386.59</v>
      </c>
    </row>
    <row r="42" spans="1:13" s="2" customFormat="1" ht="27" customHeight="1" x14ac:dyDescent="0.2">
      <c r="A42" s="23"/>
      <c r="B42" s="58" t="s">
        <v>62</v>
      </c>
      <c r="C42" s="59"/>
      <c r="D42" s="47">
        <f>D41*12-D9-(D18*12)</f>
        <v>25639.08</v>
      </c>
      <c r="E42" s="23"/>
      <c r="F42" s="9"/>
      <c r="G42" s="9"/>
      <c r="H42" s="10"/>
      <c r="I42" s="9"/>
      <c r="J42" s="23"/>
      <c r="K42" s="23"/>
      <c r="L42" s="23"/>
      <c r="M42" s="23"/>
    </row>
    <row r="43" spans="1:13" s="2" customFormat="1" ht="27" customHeight="1" x14ac:dyDescent="0.2">
      <c r="A43" s="23"/>
      <c r="B43" s="58" t="s">
        <v>63</v>
      </c>
      <c r="C43" s="59"/>
      <c r="D43" s="47">
        <f>D41*12-D9-(D30+D31+D32+D33+D34)*12</f>
        <v>27139.08</v>
      </c>
      <c r="E43" s="48"/>
      <c r="F43" s="9"/>
      <c r="G43" s="9"/>
      <c r="H43" s="10"/>
      <c r="I43" s="9"/>
      <c r="J43" s="9"/>
      <c r="K43" s="9"/>
      <c r="L43" s="9"/>
      <c r="M43" s="9"/>
    </row>
    <row r="44" spans="1:13" ht="27" customHeight="1" x14ac:dyDescent="0.2">
      <c r="F44" s="23"/>
      <c r="G44" s="23"/>
      <c r="H44" s="49"/>
      <c r="I44" s="23"/>
      <c r="M44" s="23"/>
    </row>
    <row r="45" spans="1:13" x14ac:dyDescent="0.2">
      <c r="H45" s="49"/>
      <c r="I45" s="23"/>
      <c r="J45" s="23"/>
      <c r="K45" s="23"/>
      <c r="L45" s="23"/>
    </row>
  </sheetData>
  <mergeCells count="39"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F2:M2"/>
    <mergeCell ref="C4:D4"/>
    <mergeCell ref="C5:D5"/>
    <mergeCell ref="C6:D6"/>
    <mergeCell ref="B8:C8"/>
    <mergeCell ref="B27:C27"/>
    <mergeCell ref="B28:C28"/>
    <mergeCell ref="B29:C29"/>
    <mergeCell ref="B19:C19"/>
    <mergeCell ref="B21:C21"/>
    <mergeCell ref="B22:C22"/>
    <mergeCell ref="B23:C23"/>
    <mergeCell ref="B24:C24"/>
    <mergeCell ref="B41:C41"/>
    <mergeCell ref="B42:C42"/>
    <mergeCell ref="B43:C43"/>
    <mergeCell ref="B7:C7"/>
    <mergeCell ref="B35:C35"/>
    <mergeCell ref="B36:C36"/>
    <mergeCell ref="B37:C37"/>
    <mergeCell ref="B38:C38"/>
    <mergeCell ref="B40:C40"/>
    <mergeCell ref="B30:C30"/>
    <mergeCell ref="B31:C31"/>
    <mergeCell ref="B32:C32"/>
    <mergeCell ref="B33:C33"/>
    <mergeCell ref="B34:C34"/>
    <mergeCell ref="B25:C25"/>
    <mergeCell ref="B26:C26"/>
  </mergeCells>
  <conditionalFormatting sqref="D17">
    <cfRule type="cellIs" dxfId="0" priority="3" operator="equal">
      <formula>0</formula>
    </cfRule>
  </conditionalFormatting>
  <dataValidations count="1">
    <dataValidation type="list" allowBlank="1" showInputMessage="1" showErrorMessage="1" sqref="C4" xr:uid="{F8A25247-975C-4328-AEC1-FA7B5E82568B}">
      <formula1>"Contrato Giro del Negocio, Contrato Plazo Fijo, Contrato Indefinido"</formula1>
    </dataValidation>
  </dataValidations>
  <pageMargins left="0.7" right="0.7" top="0.75" bottom="0.75" header="0.3" footer="0.3"/>
  <pageSetup paperSize="9" scale="77" orientation="portrait" horizontalDpi="0" verticalDpi="0" r:id="rId1"/>
  <colBreaks count="1" manualBreakCount="1">
    <brk id="5" max="1048575" man="1"/>
  </colBreaks>
  <ignoredErrors>
    <ignoredError sqref="D33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TABLA_COSTOS_2024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FV. Villegas</dc:creator>
  <cp:lastModifiedBy>Andres AC. Campoverde</cp:lastModifiedBy>
  <cp:lastPrinted>2023-12-20T21:55:11Z</cp:lastPrinted>
  <dcterms:created xsi:type="dcterms:W3CDTF">2023-10-04T16:18:27Z</dcterms:created>
  <dcterms:modified xsi:type="dcterms:W3CDTF">2024-06-26T16:52:57Z</dcterms:modified>
</cp:coreProperties>
</file>